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EstaPasta_de_trabalho"/>
  <bookViews>
    <workbookView xWindow="240" yWindow="105" windowWidth="15480" windowHeight="7935"/>
  </bookViews>
  <sheets>
    <sheet name="Formulário" sheetId="1" r:id="rId1"/>
    <sheet name="Plan1" sheetId="2" r:id="rId2"/>
  </sheets>
  <definedNames>
    <definedName name="_xlnm.Print_Area" localSheetId="0">Formulário!$A$1:$J$73</definedName>
  </definedNames>
  <calcPr calcId="125725"/>
</workbook>
</file>

<file path=xl/calcChain.xml><?xml version="1.0" encoding="utf-8"?>
<calcChain xmlns="http://schemas.openxmlformats.org/spreadsheetml/2006/main">
  <c r="H53" i="1"/>
  <c r="I53"/>
  <c r="H50"/>
  <c r="H49"/>
  <c r="H48"/>
  <c r="H47"/>
  <c r="H46"/>
  <c r="H45"/>
  <c r="H44"/>
  <c r="H41"/>
  <c r="I41"/>
  <c r="H40"/>
  <c r="H39"/>
  <c r="H38"/>
  <c r="H37"/>
  <c r="H33"/>
  <c r="H30"/>
  <c r="I30"/>
  <c r="H29"/>
  <c r="I29"/>
  <c r="H28"/>
  <c r="H27"/>
  <c r="H26"/>
  <c r="H25"/>
  <c r="H24"/>
  <c r="H23"/>
  <c r="I23"/>
  <c r="H22"/>
  <c r="H21"/>
  <c r="H20"/>
  <c r="I20"/>
  <c r="F30"/>
  <c r="H16"/>
  <c r="H15"/>
  <c r="I15"/>
  <c r="H12"/>
  <c r="H11"/>
  <c r="F16"/>
  <c r="I16" s="1"/>
  <c r="F15"/>
  <c r="E69"/>
  <c r="H69"/>
  <c r="E66"/>
  <c r="H66"/>
  <c r="E65"/>
  <c r="H65"/>
  <c r="E62"/>
  <c r="H62"/>
  <c r="E61"/>
  <c r="H61"/>
  <c r="E60"/>
  <c r="H60"/>
  <c r="E59"/>
  <c r="H59"/>
  <c r="E58"/>
  <c r="H58"/>
  <c r="E57"/>
  <c r="H57"/>
  <c r="F50"/>
  <c r="I50"/>
  <c r="F49"/>
  <c r="I49"/>
  <c r="F41"/>
  <c r="F53"/>
  <c r="F40"/>
  <c r="I40" s="1"/>
  <c r="F39"/>
  <c r="I39" s="1"/>
  <c r="F38"/>
  <c r="I38" s="1"/>
  <c r="F37"/>
  <c r="I37" s="1"/>
  <c r="F48"/>
  <c r="I48"/>
  <c r="F47"/>
  <c r="I47"/>
  <c r="F46"/>
  <c r="I46"/>
  <c r="F45"/>
  <c r="I45"/>
  <c r="F44"/>
  <c r="I44"/>
  <c r="F36"/>
  <c r="I36"/>
  <c r="F29"/>
  <c r="F28"/>
  <c r="F33"/>
  <c r="I33"/>
  <c r="F27"/>
  <c r="I27"/>
  <c r="F26"/>
  <c r="I26"/>
  <c r="F25"/>
  <c r="I25"/>
  <c r="F24"/>
  <c r="I24"/>
  <c r="F21"/>
  <c r="F22"/>
  <c r="I22"/>
  <c r="F23"/>
  <c r="F20"/>
  <c r="F12"/>
  <c r="I12" s="1"/>
  <c r="F11"/>
  <c r="I11" s="1"/>
  <c r="I21"/>
  <c r="I28"/>
  <c r="I72" l="1"/>
  <c r="H73" s="1"/>
  <c r="D6" l="1"/>
</calcChain>
</file>

<file path=xl/sharedStrings.xml><?xml version="1.0" encoding="utf-8"?>
<sst xmlns="http://schemas.openxmlformats.org/spreadsheetml/2006/main" count="175" uniqueCount="96">
  <si>
    <t>Iniciação científica</t>
  </si>
  <si>
    <t>Atividade</t>
  </si>
  <si>
    <t>Quantidade de semestres</t>
  </si>
  <si>
    <t>CH (horas-aula)</t>
  </si>
  <si>
    <t>Monitoria em disciplinas de cursos superiores</t>
  </si>
  <si>
    <t>Extensão</t>
  </si>
  <si>
    <t>Atividades profissionais (estágio extra-curricular ou projeto orientado)</t>
  </si>
  <si>
    <t>CGRAD 017 - 2011</t>
  </si>
  <si>
    <t>CEPE 039 - 2010</t>
  </si>
  <si>
    <t>Produção científica e tecnológica</t>
  </si>
  <si>
    <t>Congresso nacional: trabalho completo</t>
  </si>
  <si>
    <t>Congresso internacional: trabalho completo</t>
  </si>
  <si>
    <t>Congresso: resumo</t>
  </si>
  <si>
    <t>Artigos em periódicos</t>
  </si>
  <si>
    <t>Características</t>
  </si>
  <si>
    <t>Quantidade</t>
  </si>
  <si>
    <t>Patente/software</t>
  </si>
  <si>
    <t>Autor único</t>
  </si>
  <si>
    <t>Co-autor</t>
  </si>
  <si>
    <t>Apresentação de trabalhos em eventos</t>
  </si>
  <si>
    <t>Área de conhecimento do curso</t>
  </si>
  <si>
    <t>Participação na organização de eventos</t>
  </si>
  <si>
    <t>Fazendo parte da comissão organizadora</t>
  </si>
  <si>
    <t>Participação em programas de intercâmbio cultural/estudantil</t>
  </si>
  <si>
    <t>Intercâmbio do CEFET-MG com instituições nacionais ou internacionais</t>
  </si>
  <si>
    <t>Número de meses</t>
  </si>
  <si>
    <t>Premiação em concurso técnico, científico e artísitico</t>
  </si>
  <si>
    <t>Entre as 3 primeiras colocações</t>
  </si>
  <si>
    <t>Demais colocações</t>
  </si>
  <si>
    <t>Visita técnica</t>
  </si>
  <si>
    <t>Visitas técnicas</t>
  </si>
  <si>
    <t>Visitas técnicas à empresas</t>
  </si>
  <si>
    <t>Representação estudantil em órgão colegiado oficial da instituição</t>
  </si>
  <si>
    <t>Titular</t>
  </si>
  <si>
    <t>Suplente</t>
  </si>
  <si>
    <t>Gestão de órgãos de representação estudantil</t>
  </si>
  <si>
    <t>Presidente</t>
  </si>
  <si>
    <t>Outros membros titulares</t>
  </si>
  <si>
    <t>Membro suplente</t>
  </si>
  <si>
    <t>Curso de línguas estrangeiras</t>
  </si>
  <si>
    <t>Cursos no CEFET-MG ou em escolas de línguas</t>
  </si>
  <si>
    <t>Curso extracurricular na área de concentração do curso</t>
  </si>
  <si>
    <t>Número de horas</t>
  </si>
  <si>
    <t>Curso extracurricular em área diferenciada da concentração do curso</t>
  </si>
  <si>
    <t>Áreas que complementam a formação do Químico Tecnológico</t>
  </si>
  <si>
    <t>Palestras oferecidas pelo CEFET-MG ou por demais instituições</t>
  </si>
  <si>
    <t>Participação em congressos ou em encontros científicos</t>
  </si>
  <si>
    <t>Eventos na área de concentração do curso</t>
  </si>
  <si>
    <t>Número de dias do evento</t>
  </si>
  <si>
    <t>Participação em programas de intercâmbio de línguas estrangeiras</t>
  </si>
  <si>
    <t>Programas de intercâmbio internacional</t>
  </si>
  <si>
    <t>Programa de educação tutorial</t>
  </si>
  <si>
    <t>Com certificado final</t>
  </si>
  <si>
    <t>Demais condições</t>
  </si>
  <si>
    <t>Colegiado do curso de Química Tecnológica/CGRAD 017-2011</t>
  </si>
  <si>
    <t>Emprego na indústria química</t>
  </si>
  <si>
    <t>...</t>
  </si>
  <si>
    <t>Assistir palestra na área de concentração do curso</t>
  </si>
  <si>
    <t>Emprego como docente de Química</t>
  </si>
  <si>
    <t>Emprego em outras atividades</t>
  </si>
  <si>
    <t>Representação de classe na área de Química</t>
  </si>
  <si>
    <t>Monitoria em cursos fora do CEFET-MG</t>
  </si>
  <si>
    <t>Soma da carga horária das atividades complementares do aluno (HA)</t>
  </si>
  <si>
    <t>Situação</t>
  </si>
  <si>
    <t>Palestra ministrada pelo graduando</t>
  </si>
  <si>
    <t>Curso ministrado pelo graduando</t>
  </si>
  <si>
    <t>Monitor em eventos acadêmicos</t>
  </si>
  <si>
    <t>Área de Química Tecnológica ou afins</t>
  </si>
  <si>
    <t>Carga horária (HA)</t>
  </si>
  <si>
    <t>Carga horária (horas) de atividades</t>
  </si>
  <si>
    <t>Quantidade de atividades</t>
  </si>
  <si>
    <t>CH (horas-aula) aproveitada</t>
  </si>
  <si>
    <t>Carga horária (horas)</t>
  </si>
  <si>
    <t>Percentual</t>
  </si>
  <si>
    <t>Limite Máx.</t>
  </si>
  <si>
    <t xml:space="preserve">Visitas técnicas à empresas em áreas afins ao curso </t>
  </si>
  <si>
    <t>Número de Matrícula</t>
  </si>
  <si>
    <t>Nome</t>
  </si>
  <si>
    <t>Telefone</t>
  </si>
  <si>
    <t>Correio Eletrônico</t>
  </si>
  <si>
    <t>Semestre de Ingresso</t>
  </si>
  <si>
    <t>Previsão de Formatura</t>
  </si>
  <si>
    <t>Observações</t>
  </si>
  <si>
    <t>CH (h/a) Validada</t>
  </si>
  <si>
    <t>Assinatura</t>
  </si>
  <si>
    <t>Coordenador do Eixo de Prática Profissional e Atividade Complementar</t>
  </si>
  <si>
    <t>Em projeto certificado pelo DPPG</t>
  </si>
  <si>
    <t>Em disciplinas do curso</t>
  </si>
  <si>
    <t>Projetos certificados pela DEDC</t>
  </si>
  <si>
    <t>Realizados sob orientação de professores do CEFET-MG e/ou certificados pelo CIEE</t>
  </si>
  <si>
    <t>Área de Elétrica</t>
  </si>
  <si>
    <t>Áreas que complementam a formação do(a) aluno(a)</t>
  </si>
  <si>
    <t>Co-autor(a)</t>
  </si>
  <si>
    <t>Autor(a) único(a)</t>
  </si>
  <si>
    <t>Carga horária mínima exigida pelo curso de Engenharia Elétrica (HA)</t>
  </si>
  <si>
    <t>COORD. ARNALDO AVIDAGO GERALDO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</si>
</sst>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Gill Sans MT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theme="1"/>
      <name val="Gill Sans MT"/>
      <family val="2"/>
      <scheme val="minor"/>
    </font>
    <font>
      <sz val="11"/>
      <color theme="0"/>
      <name val="Gill Sans MT"/>
      <family val="2"/>
      <scheme val="minor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00206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</borders>
  <cellStyleXfs count="4">
    <xf numFmtId="0" fontId="0" fillId="0" borderId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</cellStyleXfs>
  <cellXfs count="82">
    <xf numFmtId="0" fontId="0" fillId="0" borderId="0" xfId="0"/>
    <xf numFmtId="0" fontId="8" fillId="5" borderId="0" xfId="3" applyFont="1" applyFill="1" applyBorder="1" applyAlignment="1" applyProtection="1">
      <alignment horizontal="center" vertical="center"/>
    </xf>
    <xf numFmtId="0" fontId="9" fillId="5" borderId="1" xfId="3" applyFont="1" applyFill="1" applyBorder="1" applyAlignment="1" applyProtection="1">
      <alignment horizontal="center" vertical="center"/>
    </xf>
    <xf numFmtId="0" fontId="9" fillId="5" borderId="1" xfId="3" applyFont="1" applyFill="1" applyBorder="1" applyAlignment="1" applyProtection="1">
      <alignment horizontal="center" vertical="center" wrapText="1"/>
    </xf>
    <xf numFmtId="0" fontId="9" fillId="5" borderId="2" xfId="3" applyFont="1" applyFill="1" applyBorder="1" applyAlignment="1" applyProtection="1">
      <alignment horizontal="center" vertical="center" wrapText="1"/>
    </xf>
    <xf numFmtId="0" fontId="9" fillId="5" borderId="0" xfId="3" applyFont="1" applyFill="1" applyBorder="1" applyAlignment="1" applyProtection="1">
      <alignment horizontal="center" vertical="center" wrapText="1"/>
    </xf>
    <xf numFmtId="0" fontId="10" fillId="5" borderId="2" xfId="3" applyFont="1" applyFill="1" applyBorder="1" applyAlignment="1" applyProtection="1">
      <alignment horizontal="center" vertical="center" wrapText="1"/>
    </xf>
    <xf numFmtId="0" fontId="10" fillId="5" borderId="2" xfId="3" applyFont="1" applyFill="1" applyBorder="1" applyAlignment="1" applyProtection="1">
      <alignment horizontal="center" vertical="center"/>
    </xf>
    <xf numFmtId="0" fontId="10" fillId="5" borderId="0" xfId="3" applyFont="1" applyFill="1" applyBorder="1" applyAlignment="1" applyProtection="1">
      <alignment horizontal="center" vertical="center"/>
    </xf>
    <xf numFmtId="0" fontId="10" fillId="0" borderId="2" xfId="3" applyFont="1" applyFill="1" applyBorder="1" applyAlignment="1" applyProtection="1">
      <alignment horizontal="center" vertical="center" wrapText="1"/>
    </xf>
    <xf numFmtId="0" fontId="10" fillId="0" borderId="2" xfId="3" applyFont="1" applyFill="1" applyBorder="1" applyAlignment="1" applyProtection="1">
      <alignment horizontal="center" vertical="center"/>
    </xf>
    <xf numFmtId="0" fontId="10" fillId="0" borderId="0" xfId="3" applyFont="1" applyFill="1" applyBorder="1" applyAlignment="1" applyProtection="1">
      <alignment horizontal="center" vertical="center"/>
    </xf>
    <xf numFmtId="0" fontId="10" fillId="0" borderId="0" xfId="3" applyFont="1" applyFill="1" applyBorder="1" applyAlignment="1" applyProtection="1">
      <alignment horizontal="center" vertical="center" wrapText="1"/>
    </xf>
    <xf numFmtId="2" fontId="9" fillId="5" borderId="1" xfId="3" applyNumberFormat="1" applyFont="1" applyFill="1" applyBorder="1" applyAlignment="1" applyProtection="1">
      <alignment horizontal="center" vertical="center" wrapText="1"/>
    </xf>
    <xf numFmtId="2" fontId="9" fillId="5" borderId="0" xfId="3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 applyProtection="1"/>
    <xf numFmtId="0" fontId="11" fillId="0" borderId="0" xfId="0" applyFont="1" applyProtection="1"/>
    <xf numFmtId="0" fontId="11" fillId="0" borderId="0" xfId="0" applyFont="1" applyBorder="1" applyAlignment="1" applyProtection="1">
      <alignment horizontal="center"/>
    </xf>
    <xf numFmtId="0" fontId="1" fillId="6" borderId="3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3" fillId="6" borderId="1" xfId="2" applyFont="1" applyFill="1" applyBorder="1" applyAlignment="1" applyProtection="1">
      <alignment horizontal="right"/>
    </xf>
    <xf numFmtId="0" fontId="3" fillId="6" borderId="1" xfId="2" applyFont="1" applyFill="1" applyBorder="1" applyAlignment="1" applyProtection="1"/>
    <xf numFmtId="164" fontId="3" fillId="6" borderId="1" xfId="2" applyNumberFormat="1" applyFont="1" applyFill="1" applyBorder="1" applyAlignment="1" applyProtection="1">
      <alignment horizontal="center" vertical="center"/>
    </xf>
    <xf numFmtId="0" fontId="3" fillId="6" borderId="0" xfId="2" applyFont="1" applyFill="1" applyBorder="1" applyProtection="1"/>
    <xf numFmtId="0" fontId="3" fillId="6" borderId="0" xfId="2" applyFont="1" applyFill="1" applyBorder="1" applyAlignment="1" applyProtection="1">
      <alignment horizontal="right"/>
    </xf>
    <xf numFmtId="0" fontId="3" fillId="6" borderId="0" xfId="2" applyFont="1" applyFill="1" applyBorder="1" applyAlignment="1" applyProtection="1">
      <alignment horizontal="center"/>
    </xf>
    <xf numFmtId="0" fontId="1" fillId="6" borderId="4" xfId="0" applyFont="1" applyFill="1" applyBorder="1" applyAlignment="1" applyProtection="1">
      <alignment horizontal="center" vertical="center"/>
    </xf>
    <xf numFmtId="0" fontId="1" fillId="6" borderId="4" xfId="0" applyFont="1" applyFill="1" applyBorder="1" applyAlignment="1" applyProtection="1">
      <alignment horizontal="center" vertical="center" wrapText="1"/>
    </xf>
    <xf numFmtId="0" fontId="4" fillId="6" borderId="3" xfId="0" applyFont="1" applyFill="1" applyBorder="1" applyAlignment="1" applyProtection="1">
      <alignment horizontal="center" vertical="center"/>
    </xf>
    <xf numFmtId="0" fontId="4" fillId="6" borderId="3" xfId="0" applyFont="1" applyFill="1" applyBorder="1" applyAlignment="1" applyProtection="1">
      <alignment horizontal="center" vertical="center" wrapText="1"/>
    </xf>
    <xf numFmtId="0" fontId="10" fillId="7" borderId="5" xfId="0" applyFont="1" applyFill="1" applyBorder="1" applyProtection="1"/>
    <xf numFmtId="0" fontId="12" fillId="7" borderId="3" xfId="0" applyFont="1" applyFill="1" applyBorder="1" applyAlignment="1" applyProtection="1">
      <alignment horizontal="center" vertical="center" wrapText="1"/>
    </xf>
    <xf numFmtId="0" fontId="10" fillId="7" borderId="0" xfId="0" applyFont="1" applyFill="1" applyBorder="1" applyProtection="1"/>
    <xf numFmtId="0" fontId="8" fillId="7" borderId="5" xfId="0" applyFont="1" applyFill="1" applyBorder="1" applyAlignment="1" applyProtection="1">
      <alignment horizontal="center" vertical="center" wrapText="1"/>
    </xf>
    <xf numFmtId="0" fontId="12" fillId="7" borderId="5" xfId="0" applyFont="1" applyFill="1" applyBorder="1" applyAlignment="1" applyProtection="1">
      <alignment horizontal="center" vertical="center" wrapText="1"/>
    </xf>
    <xf numFmtId="0" fontId="10" fillId="7" borderId="6" xfId="0" applyFont="1" applyFill="1" applyBorder="1" applyProtection="1"/>
    <xf numFmtId="1" fontId="13" fillId="6" borderId="3" xfId="0" applyNumberFormat="1" applyFont="1" applyFill="1" applyBorder="1" applyAlignment="1" applyProtection="1">
      <alignment horizontal="center" vertical="center"/>
      <protection locked="0"/>
    </xf>
    <xf numFmtId="1" fontId="14" fillId="6" borderId="5" xfId="0" applyNumberFormat="1" applyFont="1" applyFill="1" applyBorder="1" applyAlignment="1" applyProtection="1">
      <alignment horizontal="center" vertical="center"/>
    </xf>
    <xf numFmtId="1" fontId="13" fillId="6" borderId="5" xfId="0" applyNumberFormat="1" applyFont="1" applyFill="1" applyBorder="1" applyAlignment="1" applyProtection="1">
      <alignment horizontal="center" vertical="center"/>
      <protection locked="0"/>
    </xf>
    <xf numFmtId="0" fontId="1" fillId="8" borderId="4" xfId="0" applyFont="1" applyFill="1" applyBorder="1" applyAlignment="1" applyProtection="1">
      <alignment horizontal="center" vertical="center" wrapText="1"/>
    </xf>
    <xf numFmtId="0" fontId="4" fillId="8" borderId="3" xfId="0" applyFont="1" applyFill="1" applyBorder="1" applyAlignment="1" applyProtection="1">
      <alignment horizontal="center" wrapText="1"/>
    </xf>
    <xf numFmtId="2" fontId="4" fillId="8" borderId="3" xfId="0" applyNumberFormat="1" applyFont="1" applyFill="1" applyBorder="1" applyAlignment="1" applyProtection="1">
      <alignment horizontal="center" wrapText="1"/>
    </xf>
    <xf numFmtId="0" fontId="4" fillId="8" borderId="3" xfId="0" applyFont="1" applyFill="1" applyBorder="1" applyAlignment="1" applyProtection="1">
      <alignment horizontal="center" vertical="center" wrapText="1"/>
    </xf>
    <xf numFmtId="0" fontId="1" fillId="8" borderId="3" xfId="0" applyFont="1" applyFill="1" applyBorder="1" applyAlignment="1" applyProtection="1">
      <alignment horizontal="center" vertical="center" wrapText="1"/>
    </xf>
    <xf numFmtId="2" fontId="4" fillId="8" borderId="3" xfId="0" applyNumberFormat="1" applyFont="1" applyFill="1" applyBorder="1" applyAlignment="1" applyProtection="1">
      <alignment horizontal="center" vertical="center" wrapText="1"/>
    </xf>
    <xf numFmtId="0" fontId="1" fillId="6" borderId="3" xfId="0" applyFont="1" applyFill="1" applyBorder="1" applyAlignment="1" applyProtection="1">
      <alignment horizontal="center" vertical="center"/>
    </xf>
    <xf numFmtId="0" fontId="3" fillId="6" borderId="1" xfId="2" applyFont="1" applyFill="1" applyBorder="1" applyAlignment="1" applyProtection="1">
      <alignment horizontal="center"/>
    </xf>
    <xf numFmtId="0" fontId="3" fillId="6" borderId="0" xfId="2" applyFont="1" applyFill="1" applyBorder="1" applyAlignment="1" applyProtection="1"/>
    <xf numFmtId="0" fontId="3" fillId="6" borderId="0" xfId="2" applyFont="1" applyFill="1" applyBorder="1" applyAlignment="1" applyProtection="1">
      <alignment vertical="center"/>
    </xf>
    <xf numFmtId="1" fontId="4" fillId="8" borderId="3" xfId="0" applyNumberFormat="1" applyFont="1" applyFill="1" applyBorder="1" applyAlignment="1" applyProtection="1">
      <alignment horizontal="center" wrapText="1"/>
    </xf>
    <xf numFmtId="1" fontId="4" fillId="8" borderId="3" xfId="0" applyNumberFormat="1" applyFont="1" applyFill="1" applyBorder="1" applyAlignment="1" applyProtection="1">
      <alignment horizontal="center" vertical="center" wrapText="1"/>
    </xf>
    <xf numFmtId="1" fontId="4" fillId="6" borderId="3" xfId="0" applyNumberFormat="1" applyFont="1" applyFill="1" applyBorder="1" applyAlignment="1" applyProtection="1">
      <alignment horizontal="center" vertical="center"/>
    </xf>
    <xf numFmtId="1" fontId="13" fillId="6" borderId="5" xfId="0" applyNumberFormat="1" applyFont="1" applyFill="1" applyBorder="1" applyAlignment="1" applyProtection="1">
      <alignment vertical="center"/>
      <protection locked="0"/>
    </xf>
    <xf numFmtId="0" fontId="1" fillId="8" borderId="2" xfId="0" applyFont="1" applyFill="1" applyBorder="1" applyAlignment="1" applyProtection="1">
      <alignment horizontal="center" vertical="center" wrapText="1"/>
    </xf>
    <xf numFmtId="0" fontId="4" fillId="8" borderId="8" xfId="0" applyFont="1" applyFill="1" applyBorder="1" applyAlignment="1" applyProtection="1">
      <alignment horizontal="center" wrapText="1"/>
      <protection locked="0"/>
    </xf>
    <xf numFmtId="0" fontId="4" fillId="8" borderId="9" xfId="0" applyFont="1" applyFill="1" applyBorder="1" applyAlignment="1" applyProtection="1">
      <alignment horizontal="center" vertical="center" wrapText="1"/>
      <protection locked="0"/>
    </xf>
    <xf numFmtId="0" fontId="4" fillId="8" borderId="10" xfId="0" applyFont="1" applyFill="1" applyBorder="1" applyAlignment="1" applyProtection="1">
      <alignment horizontal="center" vertical="center" wrapText="1"/>
      <protection locked="0"/>
    </xf>
    <xf numFmtId="0" fontId="4" fillId="6" borderId="10" xfId="0" applyFont="1" applyFill="1" applyBorder="1" applyAlignment="1" applyProtection="1">
      <alignment horizontal="center" vertical="center"/>
      <protection locked="0"/>
    </xf>
    <xf numFmtId="0" fontId="4" fillId="6" borderId="9" xfId="0" applyFont="1" applyFill="1" applyBorder="1" applyAlignment="1" applyProtection="1">
      <alignment horizontal="center" vertical="center"/>
      <protection locked="0"/>
    </xf>
    <xf numFmtId="0" fontId="3" fillId="6" borderId="1" xfId="2" applyFont="1" applyFill="1" applyBorder="1" applyAlignment="1" applyProtection="1">
      <alignment horizontal="right"/>
    </xf>
    <xf numFmtId="0" fontId="3" fillId="6" borderId="1" xfId="2" applyFont="1" applyFill="1" applyBorder="1" applyAlignment="1" applyProtection="1">
      <alignment horizontal="right" vertical="center"/>
    </xf>
    <xf numFmtId="1" fontId="13" fillId="6" borderId="3" xfId="0" applyNumberFormat="1" applyFont="1" applyFill="1" applyBorder="1" applyAlignment="1" applyProtection="1">
      <alignment horizontal="center" vertical="center"/>
      <protection locked="0"/>
    </xf>
    <xf numFmtId="0" fontId="4" fillId="6" borderId="3" xfId="0" applyFont="1" applyFill="1" applyBorder="1" applyAlignment="1" applyProtection="1">
      <alignment horizontal="center" vertical="center" wrapText="1"/>
    </xf>
    <xf numFmtId="0" fontId="5" fillId="6" borderId="3" xfId="0" applyFont="1" applyFill="1" applyBorder="1" applyAlignment="1" applyProtection="1">
      <alignment horizontal="center" vertical="center" wrapText="1"/>
    </xf>
    <xf numFmtId="0" fontId="10" fillId="5" borderId="2" xfId="3" applyFont="1" applyFill="1" applyBorder="1" applyAlignment="1" applyProtection="1">
      <alignment horizontal="center" vertical="center" wrapText="1"/>
    </xf>
    <xf numFmtId="0" fontId="10" fillId="5" borderId="0" xfId="3" applyFont="1" applyFill="1" applyBorder="1" applyAlignment="1" applyProtection="1">
      <alignment horizontal="center" vertical="center" wrapText="1"/>
    </xf>
    <xf numFmtId="0" fontId="2" fillId="8" borderId="1" xfId="1" applyFont="1" applyFill="1" applyBorder="1" applyAlignment="1" applyProtection="1">
      <alignment horizontal="center"/>
    </xf>
    <xf numFmtId="0" fontId="1" fillId="8" borderId="4" xfId="0" applyFont="1" applyFill="1" applyBorder="1" applyAlignment="1" applyProtection="1">
      <alignment horizontal="center" vertical="center" wrapText="1"/>
    </xf>
    <xf numFmtId="0" fontId="1" fillId="6" borderId="4" xfId="0" applyFont="1" applyFill="1" applyBorder="1" applyAlignment="1" applyProtection="1">
      <alignment horizontal="center" vertical="center"/>
    </xf>
    <xf numFmtId="0" fontId="8" fillId="5" borderId="7" xfId="3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2" fillId="6" borderId="1" xfId="1" applyFont="1" applyFill="1" applyBorder="1" applyAlignment="1" applyProtection="1">
      <alignment horizontal="center"/>
    </xf>
    <xf numFmtId="0" fontId="4" fillId="8" borderId="3" xfId="0" applyFont="1" applyFill="1" applyBorder="1" applyAlignment="1" applyProtection="1">
      <alignment horizontal="center" wrapText="1"/>
    </xf>
    <xf numFmtId="0" fontId="4" fillId="8" borderId="3" xfId="0" applyFont="1" applyFill="1" applyBorder="1" applyAlignment="1" applyProtection="1">
      <alignment horizontal="center" vertical="center" wrapText="1"/>
    </xf>
    <xf numFmtId="0" fontId="1" fillId="8" borderId="3" xfId="0" applyFont="1" applyFill="1" applyBorder="1" applyAlignment="1" applyProtection="1">
      <alignment horizontal="center" vertical="center" wrapText="1"/>
    </xf>
    <xf numFmtId="0" fontId="12" fillId="7" borderId="5" xfId="0" applyFont="1" applyFill="1" applyBorder="1" applyAlignment="1" applyProtection="1">
      <alignment horizontal="center" vertical="center" wrapText="1"/>
    </xf>
    <xf numFmtId="0" fontId="12" fillId="7" borderId="6" xfId="0" applyFont="1" applyFill="1" applyBorder="1" applyAlignment="1" applyProtection="1">
      <alignment horizontal="center" vertical="center" wrapText="1"/>
    </xf>
    <xf numFmtId="1" fontId="13" fillId="6" borderId="5" xfId="0" applyNumberFormat="1" applyFont="1" applyFill="1" applyBorder="1" applyAlignment="1" applyProtection="1">
      <alignment horizontal="center" vertical="center" wrapText="1"/>
      <protection locked="0"/>
    </xf>
    <xf numFmtId="1" fontId="13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12" fillId="7" borderId="3" xfId="0" applyFont="1" applyFill="1" applyBorder="1" applyAlignment="1" applyProtection="1">
      <alignment horizontal="center" vertical="center" wrapText="1"/>
    </xf>
    <xf numFmtId="1" fontId="15" fillId="6" borderId="3" xfId="0" applyNumberFormat="1" applyFont="1" applyFill="1" applyBorder="1" applyAlignment="1" applyProtection="1">
      <alignment horizontal="center" vertical="center"/>
    </xf>
  </cellXfs>
  <cellStyles count="4">
    <cellStyle name="20% - Ênfase1" xfId="1" builtinId="30"/>
    <cellStyle name="Ênfase4" xfId="2" builtinId="41"/>
    <cellStyle name="Ênfase6" xfId="3" builtinId="49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57150</xdr:rowOff>
    </xdr:from>
    <xdr:to>
      <xdr:col>1</xdr:col>
      <xdr:colOff>1524000</xdr:colOff>
      <xdr:row>6</xdr:row>
      <xdr:rowOff>123825</xdr:rowOff>
    </xdr:to>
    <xdr:pic>
      <xdr:nvPicPr>
        <xdr:cNvPr id="1204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133350"/>
          <a:ext cx="145732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rigem">
  <a:themeElements>
    <a:clrScheme name="Origem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B292CA"/>
      </a:hlink>
      <a:folHlink>
        <a:srgbClr val="6B5680"/>
      </a:folHlink>
    </a:clrScheme>
    <a:fontScheme name="Origem">
      <a:majorFont>
        <a:latin typeface="Bookman Old Style"/>
        <a:ea typeface=""/>
        <a:cs typeface=""/>
        <a:font script="Grek" typeface="Cambria"/>
        <a:font script="Cyrl" typeface="Cambria"/>
        <a:font script="Jpan" typeface="HG明朝E"/>
        <a:font script="Hang" typeface="돋움"/>
        <a:font script="Hans" typeface="宋体"/>
        <a:font script="Hant" typeface="標楷體"/>
        <a:font script="Arab" typeface="Times New Roman"/>
        <a:font script="Hebr" typeface="Times New Roman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Gill Sans MT"/>
        <a:ea typeface=""/>
        <a:cs typeface=""/>
        <a:font script="Grek" typeface="Calibri"/>
        <a:font script="Cyrl" typeface="Calibri"/>
        <a:font script="Jpan" typeface="ＭＳ Ｐゴシック"/>
        <a:font script="Hang" typeface="맑은 고딕"/>
        <a:font script="Hans" typeface="华文新魏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rigem">
      <a:fillStyleLst>
        <a:solidFill>
          <a:schemeClr val="phClr"/>
        </a:solidFill>
        <a:gradFill rotWithShape="1">
          <a:gsLst>
            <a:gs pos="0">
              <a:schemeClr val="phClr">
                <a:tint val="45000"/>
                <a:satMod val="200000"/>
              </a:schemeClr>
            </a:gs>
            <a:gs pos="30000">
              <a:schemeClr val="phClr">
                <a:tint val="61000"/>
                <a:satMod val="200000"/>
              </a:schemeClr>
            </a:gs>
            <a:gs pos="45000">
              <a:schemeClr val="phClr">
                <a:tint val="66000"/>
                <a:satMod val="200000"/>
              </a:schemeClr>
            </a:gs>
            <a:gs pos="55000">
              <a:schemeClr val="phClr">
                <a:tint val="66000"/>
                <a:satMod val="200000"/>
              </a:schemeClr>
            </a:gs>
            <a:gs pos="73000">
              <a:schemeClr val="phClr">
                <a:tint val="61000"/>
                <a:satMod val="200000"/>
              </a:schemeClr>
            </a:gs>
            <a:gs pos="100000">
              <a:schemeClr val="phClr">
                <a:tint val="45000"/>
                <a:satMod val="200000"/>
              </a:schemeClr>
            </a:gs>
          </a:gsLst>
          <a:lin ang="950000" scaled="1"/>
        </a:gradFill>
        <a:gradFill rotWithShape="1">
          <a:gsLst>
            <a:gs pos="0">
              <a:schemeClr val="phClr">
                <a:shade val="63000"/>
              </a:schemeClr>
            </a:gs>
            <a:gs pos="30000">
              <a:schemeClr val="phClr">
                <a:shade val="90000"/>
                <a:satMod val="110000"/>
              </a:schemeClr>
            </a:gs>
            <a:gs pos="45000">
              <a:schemeClr val="phClr">
                <a:shade val="100000"/>
                <a:satMod val="118000"/>
              </a:schemeClr>
            </a:gs>
            <a:gs pos="55000">
              <a:schemeClr val="phClr">
                <a:shade val="100000"/>
                <a:satMod val="118000"/>
              </a:schemeClr>
            </a:gs>
            <a:gs pos="73000">
              <a:schemeClr val="phClr">
                <a:shade val="90000"/>
                <a:satMod val="110000"/>
              </a:schemeClr>
            </a:gs>
            <a:gs pos="100000">
              <a:schemeClr val="phClr">
                <a:shade val="63000"/>
              </a:schemeClr>
            </a:gs>
          </a:gsLst>
          <a:lin ang="950000" scaled="1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43000" dir="5400000" rotWithShape="0">
              <a:srgbClr val="000000">
                <a:alpha val="40000"/>
              </a:srgbClr>
            </a:outerShdw>
          </a:effectLst>
          <a:scene3d>
            <a:camera prst="orthographicFront" fov="0">
              <a:rot lat="0" lon="0" rev="0"/>
            </a:camera>
            <a:lightRig rig="balanced" dir="t">
              <a:rot lat="0" lon="0" rev="0"/>
            </a:lightRig>
          </a:scene3d>
          <a:sp3d prstMaterial="matte">
            <a:bevelT w="0" h="0"/>
            <a:contourClr>
              <a:schemeClr val="phClr">
                <a:tint val="100000"/>
                <a:shade val="100000"/>
                <a:hueMod val="100000"/>
                <a:satMod val="100000"/>
              </a:schemeClr>
            </a:contourClr>
          </a:sp3d>
        </a:effectStyle>
        <a:effectStyle>
          <a:effectLst>
            <a:outerShdw blurRad="50800" dist="25400" dir="5400000" rotWithShape="0">
              <a:srgbClr val="000000">
                <a:alpha val="50000"/>
              </a:srgbClr>
            </a:outerShdw>
          </a:effectLst>
          <a:scene3d>
            <a:camera prst="orthographicFront" fov="0">
              <a:rot lat="0" lon="0" rev="0"/>
            </a:camera>
            <a:lightRig rig="soft" dir="t">
              <a:rot lat="0" lon="0" rev="2700000"/>
            </a:lightRig>
          </a:scene3d>
          <a:sp3d prstMaterial="matte">
            <a:bevelT w="50800" h="50800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60000"/>
                <a:satMod val="300000"/>
              </a:schemeClr>
            </a:gs>
            <a:gs pos="30000">
              <a:schemeClr val="phClr">
                <a:shade val="80000"/>
                <a:satMod val="230000"/>
              </a:schemeClr>
            </a:gs>
            <a:gs pos="100000">
              <a:schemeClr val="phClr">
                <a:tint val="97000"/>
                <a:satMod val="220000"/>
              </a:schemeClr>
            </a:gs>
          </a:gsLst>
          <a:lin ang="16200000" scaled="1"/>
        </a:gradFill>
        <a:blipFill>
          <a:blip xmlns:r="http://schemas.openxmlformats.org/officeDocument/2006/relationships" r:embed="rId1">
            <a:duotone>
              <a:schemeClr val="phClr">
                <a:shade val="6000"/>
                <a:satMod val="120000"/>
              </a:schemeClr>
              <a:schemeClr val="phClr">
                <a:tint val="90000"/>
              </a:schemeClr>
            </a:duotone>
          </a:blip>
          <a:tile tx="0" ty="0" sx="35000" sy="40000" flip="x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>
    <pageSetUpPr fitToPage="1"/>
  </sheetPr>
  <dimension ref="B1:M73"/>
  <sheetViews>
    <sheetView showGridLines="0" tabSelected="1" zoomScaleSheetLayoutView="130" workbookViewId="0">
      <selection activeCell="D2" sqref="D2"/>
    </sheetView>
  </sheetViews>
  <sheetFormatPr defaultRowHeight="14.25"/>
  <cols>
    <col min="1" max="1" width="1" style="15" customWidth="1"/>
    <col min="2" max="2" width="20.75" style="15" customWidth="1"/>
    <col min="3" max="3" width="23.75" style="15" customWidth="1"/>
    <col min="4" max="4" width="16.625" style="15" customWidth="1"/>
    <col min="5" max="6" width="19.375" style="15" customWidth="1"/>
    <col min="7" max="7" width="10.25" style="15" hidden="1" customWidth="1"/>
    <col min="8" max="8" width="14.75" style="15" hidden="1" customWidth="1"/>
    <col min="9" max="9" width="19.5" style="15" customWidth="1"/>
    <col min="10" max="10" width="1" style="16" customWidth="1"/>
    <col min="11" max="11" width="2.625" style="17" customWidth="1"/>
    <col min="12" max="16384" width="9" style="15"/>
  </cols>
  <sheetData>
    <row r="1" spans="2:9" ht="6" customHeight="1"/>
    <row r="2" spans="2:9" ht="15" customHeight="1">
      <c r="B2" s="31"/>
      <c r="C2" s="32" t="s">
        <v>76</v>
      </c>
      <c r="D2" s="37"/>
      <c r="E2" s="32" t="s">
        <v>77</v>
      </c>
      <c r="F2" s="62"/>
      <c r="G2" s="62"/>
      <c r="H2" s="62"/>
      <c r="I2" s="62"/>
    </row>
    <row r="3" spans="2:9" ht="15" customHeight="1">
      <c r="B3" s="33"/>
      <c r="C3" s="32" t="s">
        <v>78</v>
      </c>
      <c r="D3" s="37"/>
      <c r="E3" s="32" t="s">
        <v>79</v>
      </c>
      <c r="F3" s="62"/>
      <c r="G3" s="62"/>
      <c r="H3" s="62"/>
      <c r="I3" s="62"/>
    </row>
    <row r="4" spans="2:9" ht="15" customHeight="1">
      <c r="B4" s="33"/>
      <c r="C4" s="32" t="s">
        <v>80</v>
      </c>
      <c r="D4" s="37"/>
      <c r="E4" s="76" t="s">
        <v>82</v>
      </c>
      <c r="F4" s="78"/>
      <c r="G4" s="78"/>
      <c r="H4" s="78"/>
      <c r="I4" s="78"/>
    </row>
    <row r="5" spans="2:9" ht="15" customHeight="1">
      <c r="B5" s="33"/>
      <c r="C5" s="32" t="s">
        <v>81</v>
      </c>
      <c r="D5" s="37"/>
      <c r="E5" s="77"/>
      <c r="F5" s="79"/>
      <c r="G5" s="79"/>
      <c r="H5" s="79"/>
      <c r="I5" s="79"/>
    </row>
    <row r="6" spans="2:9" ht="22.5" customHeight="1">
      <c r="B6" s="33"/>
      <c r="C6" s="34" t="s">
        <v>83</v>
      </c>
      <c r="D6" s="38">
        <f>ROUNDDOWN(I72,0)</f>
        <v>0</v>
      </c>
      <c r="E6" s="35" t="s">
        <v>84</v>
      </c>
      <c r="F6" s="53" t="s">
        <v>95</v>
      </c>
      <c r="G6" s="39"/>
      <c r="H6" s="39"/>
      <c r="I6" s="39"/>
    </row>
    <row r="7" spans="2:9" ht="15" customHeight="1">
      <c r="B7" s="36"/>
      <c r="C7" s="80" t="s">
        <v>85</v>
      </c>
      <c r="D7" s="80"/>
      <c r="E7" s="80"/>
      <c r="F7" s="81"/>
      <c r="G7" s="81"/>
      <c r="H7" s="81"/>
      <c r="I7" s="81"/>
    </row>
    <row r="8" spans="2:9" ht="7.5" customHeight="1" thickBot="1"/>
    <row r="9" spans="2:9" ht="18.75" thickBot="1">
      <c r="B9" s="67" t="s">
        <v>8</v>
      </c>
      <c r="C9" s="67"/>
      <c r="D9" s="67"/>
      <c r="E9" s="67"/>
      <c r="F9" s="67"/>
      <c r="G9" s="67"/>
      <c r="H9" s="67"/>
      <c r="I9" s="67"/>
    </row>
    <row r="10" spans="2:9" ht="23.25" customHeight="1">
      <c r="B10" s="40" t="s">
        <v>1</v>
      </c>
      <c r="C10" s="68" t="s">
        <v>14</v>
      </c>
      <c r="D10" s="68"/>
      <c r="E10" s="54" t="s">
        <v>2</v>
      </c>
      <c r="F10" s="40" t="s">
        <v>3</v>
      </c>
      <c r="G10" s="40" t="s">
        <v>73</v>
      </c>
      <c r="H10" s="40" t="s">
        <v>74</v>
      </c>
      <c r="I10" s="40" t="s">
        <v>71</v>
      </c>
    </row>
    <row r="11" spans="2:9">
      <c r="B11" s="41" t="s">
        <v>0</v>
      </c>
      <c r="C11" s="73" t="s">
        <v>86</v>
      </c>
      <c r="D11" s="73"/>
      <c r="E11" s="55"/>
      <c r="F11" s="50">
        <f xml:space="preserve"> E11*120</f>
        <v>0</v>
      </c>
      <c r="G11" s="41">
        <v>0.8</v>
      </c>
      <c r="H11" s="41">
        <f>G11*$I$71</f>
        <v>336</v>
      </c>
      <c r="I11" s="50">
        <f xml:space="preserve"> IF(F11&gt;=H11,H11, F11)</f>
        <v>0</v>
      </c>
    </row>
    <row r="12" spans="2:9" ht="24">
      <c r="B12" s="42" t="s">
        <v>4</v>
      </c>
      <c r="C12" s="74" t="s">
        <v>87</v>
      </c>
      <c r="D12" s="74"/>
      <c r="E12" s="56"/>
      <c r="F12" s="51">
        <f xml:space="preserve"> E12*45</f>
        <v>0</v>
      </c>
      <c r="G12" s="43">
        <v>0.8</v>
      </c>
      <c r="H12" s="41">
        <f>G12*$I$71</f>
        <v>336</v>
      </c>
      <c r="I12" s="51">
        <f xml:space="preserve"> IF(F12&gt;=H12,H12, F12)</f>
        <v>0</v>
      </c>
    </row>
    <row r="13" spans="2:9" ht="7.5" customHeight="1">
      <c r="D13" s="17"/>
    </row>
    <row r="14" spans="2:9" ht="24" customHeight="1">
      <c r="B14" s="44" t="s">
        <v>1</v>
      </c>
      <c r="C14" s="75" t="s">
        <v>14</v>
      </c>
      <c r="D14" s="75"/>
      <c r="E14" s="44" t="s">
        <v>72</v>
      </c>
      <c r="F14" s="44" t="s">
        <v>3</v>
      </c>
      <c r="G14" s="44" t="s">
        <v>73</v>
      </c>
      <c r="H14" s="44" t="s">
        <v>74</v>
      </c>
      <c r="I14" s="44" t="s">
        <v>71</v>
      </c>
    </row>
    <row r="15" spans="2:9">
      <c r="B15" s="45" t="s">
        <v>5</v>
      </c>
      <c r="C15" s="73" t="s">
        <v>88</v>
      </c>
      <c r="D15" s="73"/>
      <c r="E15" s="57"/>
      <c r="F15" s="51">
        <f xml:space="preserve"> E15/(1.2)</f>
        <v>0</v>
      </c>
      <c r="G15" s="43">
        <v>0.5</v>
      </c>
      <c r="H15" s="41">
        <f>G15*$I$71</f>
        <v>210</v>
      </c>
      <c r="I15" s="51">
        <f xml:space="preserve"> IF(F15&gt;=H15,H15, F15)</f>
        <v>0</v>
      </c>
    </row>
    <row r="16" spans="2:9" ht="45" customHeight="1">
      <c r="B16" s="45" t="s">
        <v>6</v>
      </c>
      <c r="C16" s="74" t="s">
        <v>89</v>
      </c>
      <c r="D16" s="74"/>
      <c r="E16" s="56"/>
      <c r="F16" s="51">
        <f xml:space="preserve"> E16/(1.2)</f>
        <v>0</v>
      </c>
      <c r="G16" s="43">
        <v>0.5</v>
      </c>
      <c r="H16" s="43">
        <f>G16*$I$71</f>
        <v>210</v>
      </c>
      <c r="I16" s="51">
        <f xml:space="preserve"> IF(F16&gt;=H16,H16, F16)</f>
        <v>0</v>
      </c>
    </row>
    <row r="17" spans="2:13" ht="7.5" customHeight="1" thickBot="1">
      <c r="C17" s="17"/>
      <c r="D17" s="17"/>
    </row>
    <row r="18" spans="2:13" ht="18.75" thickBot="1">
      <c r="B18" s="72" t="s">
        <v>7</v>
      </c>
      <c r="C18" s="72"/>
      <c r="D18" s="72"/>
      <c r="E18" s="72"/>
      <c r="F18" s="72"/>
      <c r="G18" s="72"/>
      <c r="H18" s="72"/>
      <c r="I18" s="72"/>
    </row>
    <row r="19" spans="2:13" ht="24" customHeight="1">
      <c r="B19" s="27" t="s">
        <v>1</v>
      </c>
      <c r="C19" s="69" t="s">
        <v>14</v>
      </c>
      <c r="D19" s="69"/>
      <c r="E19" s="27" t="s">
        <v>15</v>
      </c>
      <c r="F19" s="27" t="s">
        <v>3</v>
      </c>
      <c r="G19" s="27" t="s">
        <v>73</v>
      </c>
      <c r="H19" s="27" t="s">
        <v>74</v>
      </c>
      <c r="I19" s="28" t="s">
        <v>71</v>
      </c>
    </row>
    <row r="20" spans="2:13" ht="24.75" customHeight="1">
      <c r="B20" s="63" t="s">
        <v>9</v>
      </c>
      <c r="C20" s="63" t="s">
        <v>10</v>
      </c>
      <c r="D20" s="63"/>
      <c r="E20" s="58"/>
      <c r="F20" s="52">
        <f xml:space="preserve"> 36*E20</f>
        <v>0</v>
      </c>
      <c r="G20" s="29">
        <v>0.7</v>
      </c>
      <c r="H20" s="29">
        <f t="shared" ref="H20:H30" si="0">G20*$I$71</f>
        <v>294</v>
      </c>
      <c r="I20" s="52">
        <f t="shared" ref="I20:I30" si="1" xml:space="preserve"> IF(F20&gt;=H20,H20, F20)</f>
        <v>0</v>
      </c>
      <c r="M20" s="17"/>
    </row>
    <row r="21" spans="2:13">
      <c r="B21" s="64"/>
      <c r="C21" s="63" t="s">
        <v>11</v>
      </c>
      <c r="D21" s="63" t="s">
        <v>11</v>
      </c>
      <c r="E21" s="59"/>
      <c r="F21" s="52">
        <f xml:space="preserve"> 54*E21</f>
        <v>0</v>
      </c>
      <c r="G21" s="29">
        <v>0.7</v>
      </c>
      <c r="H21" s="29">
        <f t="shared" si="0"/>
        <v>294</v>
      </c>
      <c r="I21" s="52">
        <f t="shared" si="1"/>
        <v>0</v>
      </c>
      <c r="M21" s="17"/>
    </row>
    <row r="22" spans="2:13">
      <c r="B22" s="64"/>
      <c r="C22" s="63" t="s">
        <v>12</v>
      </c>
      <c r="D22" s="63" t="s">
        <v>12</v>
      </c>
      <c r="E22" s="59"/>
      <c r="F22" s="52">
        <f xml:space="preserve"> 18*E22</f>
        <v>0</v>
      </c>
      <c r="G22" s="29">
        <v>0.7</v>
      </c>
      <c r="H22" s="29">
        <f t="shared" si="0"/>
        <v>294</v>
      </c>
      <c r="I22" s="52">
        <f t="shared" si="1"/>
        <v>0</v>
      </c>
      <c r="M22" s="17"/>
    </row>
    <row r="23" spans="2:13">
      <c r="B23" s="64"/>
      <c r="C23" s="63" t="s">
        <v>13</v>
      </c>
      <c r="D23" s="63" t="s">
        <v>13</v>
      </c>
      <c r="E23" s="59"/>
      <c r="F23" s="52">
        <f xml:space="preserve"> 72*E23</f>
        <v>0</v>
      </c>
      <c r="G23" s="29">
        <v>0.7</v>
      </c>
      <c r="H23" s="29">
        <f t="shared" si="0"/>
        <v>294</v>
      </c>
      <c r="I23" s="52">
        <f t="shared" si="1"/>
        <v>0</v>
      </c>
      <c r="M23" s="17"/>
    </row>
    <row r="24" spans="2:13">
      <c r="B24" s="63" t="s">
        <v>16</v>
      </c>
      <c r="C24" s="63" t="s">
        <v>93</v>
      </c>
      <c r="D24" s="63" t="s">
        <v>17</v>
      </c>
      <c r="E24" s="59"/>
      <c r="F24" s="52">
        <f xml:space="preserve"> 120*E24</f>
        <v>0</v>
      </c>
      <c r="G24" s="29">
        <v>0.85</v>
      </c>
      <c r="H24" s="29">
        <f t="shared" si="0"/>
        <v>357</v>
      </c>
      <c r="I24" s="52">
        <f t="shared" si="1"/>
        <v>0</v>
      </c>
      <c r="K24" s="19"/>
      <c r="M24" s="19"/>
    </row>
    <row r="25" spans="2:13">
      <c r="B25" s="64"/>
      <c r="C25" s="63" t="s">
        <v>92</v>
      </c>
      <c r="D25" s="63" t="s">
        <v>18</v>
      </c>
      <c r="E25" s="59"/>
      <c r="F25" s="52">
        <f xml:space="preserve"> 60*E25</f>
        <v>0</v>
      </c>
      <c r="G25" s="29">
        <v>0.85</v>
      </c>
      <c r="H25" s="29">
        <f t="shared" si="0"/>
        <v>357</v>
      </c>
      <c r="I25" s="52">
        <f t="shared" si="1"/>
        <v>0</v>
      </c>
      <c r="K25" s="19"/>
      <c r="M25" s="19"/>
    </row>
    <row r="26" spans="2:13" ht="24">
      <c r="B26" s="30" t="s">
        <v>19</v>
      </c>
      <c r="C26" s="63" t="s">
        <v>20</v>
      </c>
      <c r="D26" s="63" t="s">
        <v>20</v>
      </c>
      <c r="E26" s="59"/>
      <c r="F26" s="52">
        <f xml:space="preserve"> 12*E26</f>
        <v>0</v>
      </c>
      <c r="G26" s="29">
        <v>0.3</v>
      </c>
      <c r="H26" s="29">
        <f t="shared" si="0"/>
        <v>126</v>
      </c>
      <c r="I26" s="52">
        <f t="shared" si="1"/>
        <v>0</v>
      </c>
      <c r="M26" s="17"/>
    </row>
    <row r="27" spans="2:13" ht="24">
      <c r="B27" s="30" t="s">
        <v>21</v>
      </c>
      <c r="C27" s="63" t="s">
        <v>22</v>
      </c>
      <c r="D27" s="63" t="s">
        <v>22</v>
      </c>
      <c r="E27" s="59"/>
      <c r="F27" s="52">
        <f xml:space="preserve"> 18*E27</f>
        <v>0</v>
      </c>
      <c r="G27" s="29">
        <v>0.3</v>
      </c>
      <c r="H27" s="29">
        <f t="shared" si="0"/>
        <v>126</v>
      </c>
      <c r="I27" s="52">
        <f t="shared" si="1"/>
        <v>0</v>
      </c>
      <c r="M27" s="17"/>
    </row>
    <row r="28" spans="2:13">
      <c r="B28" s="63" t="s">
        <v>26</v>
      </c>
      <c r="C28" s="63" t="s">
        <v>27</v>
      </c>
      <c r="D28" s="63" t="s">
        <v>27</v>
      </c>
      <c r="E28" s="59"/>
      <c r="F28" s="52">
        <f xml:space="preserve"> 36*E28</f>
        <v>0</v>
      </c>
      <c r="G28" s="29">
        <v>0.4</v>
      </c>
      <c r="H28" s="29">
        <f t="shared" si="0"/>
        <v>168</v>
      </c>
      <c r="I28" s="52">
        <f t="shared" si="1"/>
        <v>0</v>
      </c>
      <c r="M28" s="17"/>
    </row>
    <row r="29" spans="2:13" ht="24" customHeight="1">
      <c r="B29" s="64"/>
      <c r="C29" s="63" t="s">
        <v>28</v>
      </c>
      <c r="D29" s="63" t="s">
        <v>28</v>
      </c>
      <c r="E29" s="59"/>
      <c r="F29" s="52">
        <f xml:space="preserve"> 18*E29</f>
        <v>0</v>
      </c>
      <c r="G29" s="29">
        <v>0.4</v>
      </c>
      <c r="H29" s="29">
        <f t="shared" si="0"/>
        <v>168</v>
      </c>
      <c r="I29" s="52">
        <f t="shared" si="1"/>
        <v>0</v>
      </c>
      <c r="M29" s="17"/>
    </row>
    <row r="30" spans="2:13">
      <c r="B30" s="30" t="s">
        <v>29</v>
      </c>
      <c r="C30" s="63" t="s">
        <v>75</v>
      </c>
      <c r="D30" s="63" t="s">
        <v>75</v>
      </c>
      <c r="E30" s="59"/>
      <c r="F30" s="52">
        <f xml:space="preserve"> 1.5*1.2*E30</f>
        <v>0</v>
      </c>
      <c r="G30" s="29">
        <v>0.4</v>
      </c>
      <c r="H30" s="29">
        <f t="shared" si="0"/>
        <v>168</v>
      </c>
      <c r="I30" s="52">
        <f t="shared" si="1"/>
        <v>0</v>
      </c>
      <c r="M30" s="17"/>
    </row>
    <row r="31" spans="2:13" ht="7.5" customHeight="1">
      <c r="M31" s="17"/>
    </row>
    <row r="32" spans="2:13" ht="24" customHeight="1">
      <c r="B32" s="46" t="s">
        <v>1</v>
      </c>
      <c r="C32" s="71" t="s">
        <v>14</v>
      </c>
      <c r="D32" s="71"/>
      <c r="E32" s="46" t="s">
        <v>25</v>
      </c>
      <c r="F32" s="46" t="s">
        <v>3</v>
      </c>
      <c r="G32" s="46" t="s">
        <v>73</v>
      </c>
      <c r="H32" s="46" t="s">
        <v>74</v>
      </c>
      <c r="I32" s="18" t="s">
        <v>71</v>
      </c>
    </row>
    <row r="33" spans="2:13" ht="36">
      <c r="B33" s="30" t="s">
        <v>23</v>
      </c>
      <c r="C33" s="63" t="s">
        <v>24</v>
      </c>
      <c r="D33" s="63"/>
      <c r="E33" s="58"/>
      <c r="F33" s="52">
        <f xml:space="preserve"> 12*E33</f>
        <v>0</v>
      </c>
      <c r="G33" s="29">
        <v>0.6</v>
      </c>
      <c r="H33" s="29">
        <f>G33*$I$71</f>
        <v>252</v>
      </c>
      <c r="I33" s="52">
        <f xml:space="preserve"> IF(F33&gt;=H33,H33, F33)</f>
        <v>0</v>
      </c>
      <c r="M33" s="17"/>
    </row>
    <row r="34" spans="2:13" ht="7.5" customHeight="1">
      <c r="M34" s="17"/>
    </row>
    <row r="35" spans="2:13" ht="24" customHeight="1">
      <c r="B35" s="46" t="s">
        <v>1</v>
      </c>
      <c r="C35" s="71" t="s">
        <v>14</v>
      </c>
      <c r="D35" s="71"/>
      <c r="E35" s="46" t="s">
        <v>42</v>
      </c>
      <c r="F35" s="46" t="s">
        <v>3</v>
      </c>
      <c r="G35" s="46" t="s">
        <v>73</v>
      </c>
      <c r="H35" s="46" t="s">
        <v>74</v>
      </c>
      <c r="I35" s="18" t="s">
        <v>71</v>
      </c>
    </row>
    <row r="36" spans="2:13" ht="24" hidden="1">
      <c r="B36" s="30" t="s">
        <v>30</v>
      </c>
      <c r="C36" s="30" t="s">
        <v>31</v>
      </c>
      <c r="D36" s="30" t="s">
        <v>31</v>
      </c>
      <c r="E36" s="29"/>
      <c r="F36" s="29">
        <f xml:space="preserve"> 1.8*E36</f>
        <v>0</v>
      </c>
      <c r="G36" s="29"/>
      <c r="H36" s="29"/>
      <c r="I36" s="29">
        <f xml:space="preserve"> IF(F36&gt;=100, 100, 1.8*E36)</f>
        <v>0</v>
      </c>
      <c r="M36" s="17"/>
    </row>
    <row r="37" spans="2:13" s="20" customFormat="1" ht="24">
      <c r="B37" s="30" t="s">
        <v>39</v>
      </c>
      <c r="C37" s="63" t="s">
        <v>40</v>
      </c>
      <c r="D37" s="63"/>
      <c r="E37" s="58"/>
      <c r="F37" s="52">
        <f xml:space="preserve"> 0.6*E37</f>
        <v>0</v>
      </c>
      <c r="G37" s="52">
        <v>0.3</v>
      </c>
      <c r="H37" s="52">
        <f>G37*$I$71</f>
        <v>126</v>
      </c>
      <c r="I37" s="52">
        <f xml:space="preserve"> IF(F37&gt;=H37,H37, F37)</f>
        <v>0</v>
      </c>
      <c r="J37" s="16"/>
      <c r="K37" s="17"/>
      <c r="M37" s="17"/>
    </row>
    <row r="38" spans="2:13" s="20" customFormat="1" ht="36">
      <c r="B38" s="30" t="s">
        <v>41</v>
      </c>
      <c r="C38" s="63" t="s">
        <v>90</v>
      </c>
      <c r="D38" s="63"/>
      <c r="E38" s="59"/>
      <c r="F38" s="52">
        <f xml:space="preserve"> 1.2*E38</f>
        <v>0</v>
      </c>
      <c r="G38" s="52">
        <v>0.4</v>
      </c>
      <c r="H38" s="52">
        <f>G38*$I$71</f>
        <v>168</v>
      </c>
      <c r="I38" s="52">
        <f xml:space="preserve"> IF(F38&gt;=H38,H38, F38)</f>
        <v>0</v>
      </c>
      <c r="J38" s="16"/>
      <c r="K38" s="17"/>
      <c r="M38" s="17"/>
    </row>
    <row r="39" spans="2:13" s="20" customFormat="1" ht="36">
      <c r="B39" s="30" t="s">
        <v>43</v>
      </c>
      <c r="C39" s="63" t="s">
        <v>91</v>
      </c>
      <c r="D39" s="63" t="s">
        <v>44</v>
      </c>
      <c r="E39" s="59"/>
      <c r="F39" s="52">
        <f xml:space="preserve"> 0.6*E39</f>
        <v>0</v>
      </c>
      <c r="G39" s="52">
        <v>0.2</v>
      </c>
      <c r="H39" s="52">
        <f>G39*$I$71</f>
        <v>84</v>
      </c>
      <c r="I39" s="52">
        <f xml:space="preserve"> IF(F39&gt;=H39,H39, F39)</f>
        <v>0</v>
      </c>
      <c r="J39" s="16"/>
      <c r="K39" s="19"/>
      <c r="M39" s="19"/>
    </row>
    <row r="40" spans="2:13" ht="24">
      <c r="B40" s="30" t="s">
        <v>57</v>
      </c>
      <c r="C40" s="63" t="s">
        <v>45</v>
      </c>
      <c r="D40" s="63" t="s">
        <v>45</v>
      </c>
      <c r="E40" s="59"/>
      <c r="F40" s="52">
        <f xml:space="preserve"> 1.2*E40</f>
        <v>0</v>
      </c>
      <c r="G40" s="52">
        <v>0.3</v>
      </c>
      <c r="H40" s="52">
        <f>G40*$I$71</f>
        <v>126</v>
      </c>
      <c r="I40" s="52">
        <f xml:space="preserve"> IF(F40&gt;=H40,H40, F40)</f>
        <v>0</v>
      </c>
      <c r="M40" s="17"/>
    </row>
    <row r="41" spans="2:13" ht="36">
      <c r="B41" s="30" t="s">
        <v>49</v>
      </c>
      <c r="C41" s="63" t="s">
        <v>50</v>
      </c>
      <c r="D41" s="63" t="s">
        <v>50</v>
      </c>
      <c r="E41" s="59"/>
      <c r="F41" s="52">
        <f xml:space="preserve"> 1.2*E41</f>
        <v>0</v>
      </c>
      <c r="G41" s="52">
        <v>0.4</v>
      </c>
      <c r="H41" s="52">
        <f>G41*$I$71</f>
        <v>168</v>
      </c>
      <c r="I41" s="52">
        <f xml:space="preserve"> IF(F41&gt;=H41,H41, F41)</f>
        <v>0</v>
      </c>
      <c r="M41" s="17"/>
    </row>
    <row r="42" spans="2:13" ht="7.5" customHeight="1"/>
    <row r="43" spans="2:13" ht="24" customHeight="1">
      <c r="B43" s="46" t="s">
        <v>1</v>
      </c>
      <c r="C43" s="71" t="s">
        <v>14</v>
      </c>
      <c r="D43" s="71"/>
      <c r="E43" s="46" t="s">
        <v>2</v>
      </c>
      <c r="F43" s="46" t="s">
        <v>3</v>
      </c>
      <c r="G43" s="46" t="s">
        <v>73</v>
      </c>
      <c r="H43" s="46" t="s">
        <v>74</v>
      </c>
      <c r="I43" s="18" t="s">
        <v>71</v>
      </c>
    </row>
    <row r="44" spans="2:13">
      <c r="B44" s="63" t="s">
        <v>32</v>
      </c>
      <c r="C44" s="63" t="s">
        <v>33</v>
      </c>
      <c r="D44" s="63"/>
      <c r="E44" s="58"/>
      <c r="F44" s="52">
        <f xml:space="preserve"> 18*E44</f>
        <v>0</v>
      </c>
      <c r="G44" s="52">
        <v>0.3</v>
      </c>
      <c r="H44" s="52">
        <f t="shared" ref="H44:H50" si="2">G44*$I$71</f>
        <v>126</v>
      </c>
      <c r="I44" s="52">
        <f t="shared" ref="I44:I50" si="3" xml:space="preserve"> IF(F44&gt;=H44,H44, F44)</f>
        <v>0</v>
      </c>
    </row>
    <row r="45" spans="2:13" ht="36.75" customHeight="1">
      <c r="B45" s="64"/>
      <c r="C45" s="63" t="s">
        <v>34</v>
      </c>
      <c r="D45" s="63" t="s">
        <v>34</v>
      </c>
      <c r="E45" s="59"/>
      <c r="F45" s="52">
        <f xml:space="preserve"> 9*E45</f>
        <v>0</v>
      </c>
      <c r="G45" s="52">
        <v>0.3</v>
      </c>
      <c r="H45" s="52">
        <f t="shared" si="2"/>
        <v>126</v>
      </c>
      <c r="I45" s="52">
        <f t="shared" si="3"/>
        <v>0</v>
      </c>
    </row>
    <row r="46" spans="2:13">
      <c r="B46" s="63" t="s">
        <v>35</v>
      </c>
      <c r="C46" s="63" t="s">
        <v>36</v>
      </c>
      <c r="D46" s="63" t="s">
        <v>36</v>
      </c>
      <c r="E46" s="59"/>
      <c r="F46" s="52">
        <f xml:space="preserve"> 36*E46</f>
        <v>0</v>
      </c>
      <c r="G46" s="52">
        <v>0.3</v>
      </c>
      <c r="H46" s="52">
        <f t="shared" si="2"/>
        <v>126</v>
      </c>
      <c r="I46" s="52">
        <f t="shared" si="3"/>
        <v>0</v>
      </c>
    </row>
    <row r="47" spans="2:13">
      <c r="B47" s="64"/>
      <c r="C47" s="63" t="s">
        <v>37</v>
      </c>
      <c r="D47" s="63" t="s">
        <v>37</v>
      </c>
      <c r="E47" s="59"/>
      <c r="F47" s="52">
        <f xml:space="preserve"> 18*E47</f>
        <v>0</v>
      </c>
      <c r="G47" s="52">
        <v>0.3</v>
      </c>
      <c r="H47" s="52">
        <f t="shared" si="2"/>
        <v>126</v>
      </c>
      <c r="I47" s="52">
        <f t="shared" si="3"/>
        <v>0</v>
      </c>
    </row>
    <row r="48" spans="2:13">
      <c r="B48" s="64"/>
      <c r="C48" s="63" t="s">
        <v>38</v>
      </c>
      <c r="D48" s="63" t="s">
        <v>38</v>
      </c>
      <c r="E48" s="59"/>
      <c r="F48" s="52">
        <f xml:space="preserve"> 9*E48</f>
        <v>0</v>
      </c>
      <c r="G48" s="52">
        <v>0.3</v>
      </c>
      <c r="H48" s="52">
        <f t="shared" si="2"/>
        <v>126</v>
      </c>
      <c r="I48" s="52">
        <f t="shared" si="3"/>
        <v>0</v>
      </c>
    </row>
    <row r="49" spans="2:11">
      <c r="B49" s="63" t="s">
        <v>51</v>
      </c>
      <c r="C49" s="63" t="s">
        <v>52</v>
      </c>
      <c r="D49" s="63" t="s">
        <v>52</v>
      </c>
      <c r="E49" s="59"/>
      <c r="F49" s="52">
        <f xml:space="preserve"> 144*E49</f>
        <v>0</v>
      </c>
      <c r="G49" s="52">
        <v>0.8</v>
      </c>
      <c r="H49" s="52">
        <f t="shared" si="2"/>
        <v>336</v>
      </c>
      <c r="I49" s="52">
        <f t="shared" si="3"/>
        <v>0</v>
      </c>
    </row>
    <row r="50" spans="2:11">
      <c r="B50" s="63"/>
      <c r="C50" s="63" t="s">
        <v>53</v>
      </c>
      <c r="D50" s="63" t="s">
        <v>53</v>
      </c>
      <c r="E50" s="59"/>
      <c r="F50" s="52">
        <f xml:space="preserve"> 144*E50</f>
        <v>0</v>
      </c>
      <c r="G50" s="52">
        <v>0.5</v>
      </c>
      <c r="H50" s="52">
        <f t="shared" si="2"/>
        <v>210</v>
      </c>
      <c r="I50" s="52">
        <f t="shared" si="3"/>
        <v>0</v>
      </c>
    </row>
    <row r="51" spans="2:11" ht="7.5" customHeight="1"/>
    <row r="52" spans="2:11" ht="24" customHeight="1">
      <c r="B52" s="46" t="s">
        <v>1</v>
      </c>
      <c r="C52" s="71" t="s">
        <v>14</v>
      </c>
      <c r="D52" s="71"/>
      <c r="E52" s="18" t="s">
        <v>48</v>
      </c>
      <c r="F52" s="46" t="s">
        <v>3</v>
      </c>
      <c r="G52" s="46" t="s">
        <v>73</v>
      </c>
      <c r="H52" s="46" t="s">
        <v>74</v>
      </c>
      <c r="I52" s="18" t="s">
        <v>71</v>
      </c>
    </row>
    <row r="53" spans="2:11" ht="36">
      <c r="B53" s="30" t="s">
        <v>46</v>
      </c>
      <c r="C53" s="63" t="s">
        <v>47</v>
      </c>
      <c r="D53" s="63"/>
      <c r="E53" s="58"/>
      <c r="F53" s="52">
        <f xml:space="preserve"> 4.8*E53</f>
        <v>0</v>
      </c>
      <c r="G53" s="29">
        <v>0.3</v>
      </c>
      <c r="H53" s="29">
        <f>G53*$I$71</f>
        <v>126</v>
      </c>
      <c r="I53" s="52">
        <f xml:space="preserve"> IF(F53&gt;=H53,H53, F53)</f>
        <v>0</v>
      </c>
    </row>
    <row r="54" spans="2:11" hidden="1"/>
    <row r="55" spans="2:11" ht="18.75" hidden="1" thickBot="1">
      <c r="B55" s="70" t="s">
        <v>54</v>
      </c>
      <c r="C55" s="70"/>
      <c r="D55" s="70"/>
      <c r="E55" s="70"/>
      <c r="F55" s="70"/>
      <c r="G55" s="70"/>
      <c r="H55" s="70"/>
      <c r="I55" s="1"/>
    </row>
    <row r="56" spans="2:11" ht="30.75" hidden="1" thickBot="1">
      <c r="B56" s="2" t="s">
        <v>1</v>
      </c>
      <c r="C56" s="3" t="s">
        <v>14</v>
      </c>
      <c r="D56" s="4" t="s">
        <v>2</v>
      </c>
      <c r="E56" s="2" t="s">
        <v>3</v>
      </c>
      <c r="F56" s="2" t="s">
        <v>73</v>
      </c>
      <c r="G56" s="2" t="s">
        <v>74</v>
      </c>
      <c r="H56" s="3" t="s">
        <v>71</v>
      </c>
      <c r="I56" s="5"/>
    </row>
    <row r="57" spans="2:11" ht="28.5" hidden="1">
      <c r="B57" s="6" t="s">
        <v>55</v>
      </c>
      <c r="C57" s="6" t="s">
        <v>56</v>
      </c>
      <c r="D57" s="7"/>
      <c r="E57" s="7">
        <f xml:space="preserve"> 22.5*D57</f>
        <v>0</v>
      </c>
      <c r="F57" s="7"/>
      <c r="G57" s="7"/>
      <c r="H57" s="7">
        <f t="shared" ref="H57:H62" si="4" xml:space="preserve"> IF(E57&gt;=75, 75, E57)</f>
        <v>0</v>
      </c>
      <c r="I57" s="8"/>
    </row>
    <row r="58" spans="2:11" ht="28.5" hidden="1">
      <c r="B58" s="6" t="s">
        <v>58</v>
      </c>
      <c r="C58" s="6" t="s">
        <v>56</v>
      </c>
      <c r="D58" s="7"/>
      <c r="E58" s="7">
        <f xml:space="preserve"> 22.5*D58</f>
        <v>0</v>
      </c>
      <c r="F58" s="7"/>
      <c r="G58" s="7"/>
      <c r="H58" s="7">
        <f t="shared" si="4"/>
        <v>0</v>
      </c>
      <c r="I58" s="8"/>
    </row>
    <row r="59" spans="2:11" ht="28.5" hidden="1">
      <c r="B59" s="6" t="s">
        <v>59</v>
      </c>
      <c r="C59" s="6" t="s">
        <v>56</v>
      </c>
      <c r="D59" s="7"/>
      <c r="E59" s="7">
        <f xml:space="preserve"> 6.25*D59</f>
        <v>0</v>
      </c>
      <c r="F59" s="7"/>
      <c r="G59" s="7"/>
      <c r="H59" s="7">
        <f t="shared" si="4"/>
        <v>0</v>
      </c>
      <c r="I59" s="8"/>
    </row>
    <row r="60" spans="2:11" hidden="1">
      <c r="B60" s="65" t="s">
        <v>60</v>
      </c>
      <c r="C60" s="6" t="s">
        <v>33</v>
      </c>
      <c r="D60" s="7"/>
      <c r="E60" s="7">
        <f xml:space="preserve"> 15*D60</f>
        <v>0</v>
      </c>
      <c r="F60" s="7"/>
      <c r="G60" s="7"/>
      <c r="H60" s="7">
        <f t="shared" si="4"/>
        <v>0</v>
      </c>
      <c r="I60" s="8"/>
    </row>
    <row r="61" spans="2:11" ht="30" hidden="1" customHeight="1" thickBot="1">
      <c r="B61" s="66"/>
      <c r="C61" s="6" t="s">
        <v>34</v>
      </c>
      <c r="D61" s="7"/>
      <c r="E61" s="7">
        <f xml:space="preserve"> 7.5*D61</f>
        <v>0</v>
      </c>
      <c r="F61" s="7"/>
      <c r="G61" s="7"/>
      <c r="H61" s="7">
        <f t="shared" si="4"/>
        <v>0</v>
      </c>
      <c r="I61" s="8"/>
    </row>
    <row r="62" spans="2:11" ht="28.5" hidden="1">
      <c r="B62" s="6" t="s">
        <v>61</v>
      </c>
      <c r="C62" s="6" t="s">
        <v>56</v>
      </c>
      <c r="D62" s="7"/>
      <c r="E62" s="7">
        <f xml:space="preserve"> 10*D62</f>
        <v>0</v>
      </c>
      <c r="F62" s="7"/>
      <c r="G62" s="7"/>
      <c r="H62" s="7">
        <f t="shared" si="4"/>
        <v>0</v>
      </c>
      <c r="I62" s="8"/>
    </row>
    <row r="63" spans="2:11" s="20" customFormat="1" ht="6" hidden="1" customHeight="1" thickBot="1">
      <c r="B63" s="9"/>
      <c r="C63" s="9"/>
      <c r="D63" s="10"/>
      <c r="E63" s="10"/>
      <c r="F63" s="10"/>
      <c r="G63" s="10"/>
      <c r="H63" s="10"/>
      <c r="I63" s="11"/>
      <c r="J63" s="16"/>
      <c r="K63" s="19"/>
    </row>
    <row r="64" spans="2:11" ht="45.75" hidden="1" thickBot="1">
      <c r="B64" s="2" t="s">
        <v>1</v>
      </c>
      <c r="C64" s="3" t="s">
        <v>14</v>
      </c>
      <c r="D64" s="4" t="s">
        <v>69</v>
      </c>
      <c r="E64" s="2" t="s">
        <v>68</v>
      </c>
      <c r="F64" s="2" t="s">
        <v>73</v>
      </c>
      <c r="G64" s="2" t="s">
        <v>74</v>
      </c>
      <c r="H64" s="3" t="s">
        <v>71</v>
      </c>
      <c r="I64" s="5"/>
    </row>
    <row r="65" spans="2:11" ht="28.5" hidden="1">
      <c r="B65" s="6" t="s">
        <v>64</v>
      </c>
      <c r="C65" s="6" t="s">
        <v>56</v>
      </c>
      <c r="D65" s="7"/>
      <c r="E65" s="7">
        <f xml:space="preserve"> 1.2*D65</f>
        <v>0</v>
      </c>
      <c r="F65" s="7"/>
      <c r="G65" s="7"/>
      <c r="H65" s="7">
        <f xml:space="preserve"> IF(E65&gt;=75, 75, D65*1.2)</f>
        <v>0</v>
      </c>
      <c r="I65" s="8"/>
    </row>
    <row r="66" spans="2:11" ht="28.5" hidden="1">
      <c r="B66" s="6" t="s">
        <v>65</v>
      </c>
      <c r="C66" s="6" t="s">
        <v>67</v>
      </c>
      <c r="D66" s="7"/>
      <c r="E66" s="7">
        <f xml:space="preserve"> 1.2*D66</f>
        <v>0</v>
      </c>
      <c r="F66" s="7"/>
      <c r="G66" s="7"/>
      <c r="H66" s="7">
        <f xml:space="preserve"> IF(E66&gt;=75, 75, D66*1.2)</f>
        <v>0</v>
      </c>
      <c r="I66" s="8"/>
    </row>
    <row r="67" spans="2:11" s="20" customFormat="1" ht="5.25" hidden="1" customHeight="1" thickBot="1">
      <c r="B67" s="12"/>
      <c r="C67" s="12"/>
      <c r="D67" s="11"/>
      <c r="E67" s="11"/>
      <c r="F67" s="11"/>
      <c r="G67" s="11"/>
      <c r="H67" s="11"/>
      <c r="I67" s="11"/>
      <c r="J67" s="16"/>
      <c r="K67" s="19"/>
    </row>
    <row r="68" spans="2:11" ht="30.75" hidden="1" thickBot="1">
      <c r="B68" s="2" t="s">
        <v>1</v>
      </c>
      <c r="C68" s="3" t="s">
        <v>14</v>
      </c>
      <c r="D68" s="4" t="s">
        <v>70</v>
      </c>
      <c r="E68" s="2" t="s">
        <v>68</v>
      </c>
      <c r="F68" s="2" t="s">
        <v>73</v>
      </c>
      <c r="G68" s="2" t="s">
        <v>74</v>
      </c>
      <c r="H68" s="13" t="s">
        <v>71</v>
      </c>
      <c r="I68" s="14"/>
    </row>
    <row r="69" spans="2:11" ht="28.5" hidden="1">
      <c r="B69" s="6" t="s">
        <v>66</v>
      </c>
      <c r="C69" s="6" t="s">
        <v>56</v>
      </c>
      <c r="D69" s="7"/>
      <c r="E69" s="7">
        <f xml:space="preserve"> 9*D69</f>
        <v>0</v>
      </c>
      <c r="F69" s="7"/>
      <c r="G69" s="7"/>
      <c r="H69" s="7">
        <f xml:space="preserve"> IF(E69&gt;=75, 75, D69*9)</f>
        <v>0</v>
      </c>
      <c r="I69" s="8"/>
    </row>
    <row r="70" spans="2:11" ht="7.5" customHeight="1" thickBot="1"/>
    <row r="71" spans="2:11" ht="15.75" thickBot="1">
      <c r="B71" s="48"/>
      <c r="C71" s="60" t="s">
        <v>94</v>
      </c>
      <c r="D71" s="60"/>
      <c r="E71" s="60"/>
      <c r="F71" s="60"/>
      <c r="G71" s="22"/>
      <c r="H71" s="22"/>
      <c r="I71" s="23">
        <v>420</v>
      </c>
    </row>
    <row r="72" spans="2:11" ht="15.75" thickBot="1">
      <c r="B72" s="49"/>
      <c r="C72" s="61" t="s">
        <v>62</v>
      </c>
      <c r="D72" s="61"/>
      <c r="E72" s="61"/>
      <c r="F72" s="61"/>
      <c r="G72" s="22"/>
      <c r="H72" s="22"/>
      <c r="I72" s="23">
        <f xml:space="preserve"> SUM(I11,I12,I15,I16,(I20:I30), I33, (I36:I41), (I44:I50), I53, (H57:H62), (H65:H66), H69)</f>
        <v>0</v>
      </c>
    </row>
    <row r="73" spans="2:11" ht="15.75" thickBot="1">
      <c r="B73" s="24"/>
      <c r="C73" s="24"/>
      <c r="D73" s="24"/>
      <c r="E73" s="25"/>
      <c r="F73" s="21" t="s">
        <v>63</v>
      </c>
      <c r="G73" s="25"/>
      <c r="H73" s="26" t="str">
        <f xml:space="preserve"> IF(I72&gt;=I71, "Horas cumpridas", "Horas faltando")</f>
        <v>Horas faltando</v>
      </c>
      <c r="I73" s="47"/>
    </row>
  </sheetData>
  <sheetProtection password="CD7B" sheet="1" formatCells="0" formatColumns="0" formatRows="0" insertColumns="0" insertRows="0" insertHyperlinks="0" deleteColumns="0" deleteRows="0" sort="0" autoFilter="0" pivotTables="0"/>
  <mergeCells count="54">
    <mergeCell ref="F3:I3"/>
    <mergeCell ref="B18:I18"/>
    <mergeCell ref="C11:D11"/>
    <mergeCell ref="C12:D12"/>
    <mergeCell ref="C15:D15"/>
    <mergeCell ref="C16:D16"/>
    <mergeCell ref="C14:D14"/>
    <mergeCell ref="E4:E5"/>
    <mergeCell ref="F4:I5"/>
    <mergeCell ref="C7:E7"/>
    <mergeCell ref="F7:I7"/>
    <mergeCell ref="C47:D47"/>
    <mergeCell ref="C48:D48"/>
    <mergeCell ref="C21:D21"/>
    <mergeCell ref="C45:D45"/>
    <mergeCell ref="C46:D46"/>
    <mergeCell ref="C38:D38"/>
    <mergeCell ref="C39:D39"/>
    <mergeCell ref="C40:D40"/>
    <mergeCell ref="C41:D41"/>
    <mergeCell ref="C43:D43"/>
    <mergeCell ref="C44:D44"/>
    <mergeCell ref="B55:H55"/>
    <mergeCell ref="C23:D23"/>
    <mergeCell ref="C24:D24"/>
    <mergeCell ref="C25:D25"/>
    <mergeCell ref="C26:D26"/>
    <mergeCell ref="C27:D27"/>
    <mergeCell ref="C28:D28"/>
    <mergeCell ref="C49:D49"/>
    <mergeCell ref="C50:D50"/>
    <mergeCell ref="C30:D30"/>
    <mergeCell ref="C32:D32"/>
    <mergeCell ref="C33:D33"/>
    <mergeCell ref="C35:D35"/>
    <mergeCell ref="C37:D37"/>
    <mergeCell ref="C53:D53"/>
    <mergeCell ref="C52:D52"/>
    <mergeCell ref="C71:F71"/>
    <mergeCell ref="C72:F72"/>
    <mergeCell ref="F2:I2"/>
    <mergeCell ref="B24:B25"/>
    <mergeCell ref="B28:B29"/>
    <mergeCell ref="B44:B45"/>
    <mergeCell ref="B46:B48"/>
    <mergeCell ref="B49:B50"/>
    <mergeCell ref="C22:D22"/>
    <mergeCell ref="B60:B61"/>
    <mergeCell ref="C29:D29"/>
    <mergeCell ref="B20:B23"/>
    <mergeCell ref="B9:I9"/>
    <mergeCell ref="C10:D10"/>
    <mergeCell ref="C19:D19"/>
    <mergeCell ref="C20:D20"/>
  </mergeCells>
  <printOptions horizontalCentered="1" verticalCentered="1"/>
  <pageMargins left="0.11811023622047198" right="0.11811023622047198" top="0.196850393700787" bottom="0.196850393700787" header="0.31496062992126" footer="0.31496062992126"/>
  <pageSetup paperSize="9" scale="75" orientation="portrait" blackAndWhite="1" cellComments="atEn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7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Formulário</vt:lpstr>
      <vt:lpstr>Plan1</vt:lpstr>
      <vt:lpstr>Formulário!Area_de_impressao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Cleverson</dc:creator>
  <cp:lastModifiedBy>Professor</cp:lastModifiedBy>
  <cp:lastPrinted>2011-12-15T14:36:39Z</cp:lastPrinted>
  <dcterms:created xsi:type="dcterms:W3CDTF">2011-10-07T19:09:14Z</dcterms:created>
  <dcterms:modified xsi:type="dcterms:W3CDTF">2021-04-23T13:43:04Z</dcterms:modified>
</cp:coreProperties>
</file>